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Quality System\standardmeterlab\Quality\SML Forms\"/>
    </mc:Choice>
  </mc:AlternateContent>
  <xr:revisionPtr revIDLastSave="0" documentId="13_ncr:1_{375E433B-7C30-4EBA-BDB3-A88636E7DBA5}" xr6:coauthVersionLast="45" xr6:coauthVersionMax="45" xr10:uidLastSave="{00000000-0000-0000-0000-000000000000}"/>
  <bookViews>
    <workbookView xWindow="-120" yWindow="480" windowWidth="29040" windowHeight="15840" activeTab="2" xr2:uid="{00000000-000D-0000-FFFF-FFFF00000000}"/>
  </bookViews>
  <sheets>
    <sheet name="Uncertainty Report" sheetId="4" r:id="rId1"/>
    <sheet name="Calculation" sheetId="2" r:id="rId2"/>
    <sheet name="k-table" sheetId="3" r:id="rId3"/>
  </sheets>
  <definedNames>
    <definedName name="_xlnm.Print_Area" localSheetId="1">Calculation!$A$1:$L$25</definedName>
    <definedName name="_xlnm.Print_Area" localSheetId="0">'Uncertainty Report'!$A$1:$I$27</definedName>
  </definedNames>
  <calcPr calcId="181029"/>
</workbook>
</file>

<file path=xl/calcChain.xml><?xml version="1.0" encoding="utf-8"?>
<calcChain xmlns="http://schemas.openxmlformats.org/spreadsheetml/2006/main">
  <c r="B10" i="2" l="1"/>
  <c r="B11" i="2"/>
  <c r="B12" i="2"/>
  <c r="B13" i="2"/>
  <c r="B14" i="2"/>
  <c r="B15" i="2"/>
  <c r="B16" i="2"/>
  <c r="B17" i="2"/>
  <c r="B18" i="2"/>
  <c r="B19" i="2"/>
  <c r="B3" i="2"/>
  <c r="B4" i="2" s="1"/>
  <c r="J10" i="2"/>
  <c r="G14" i="4" s="1"/>
  <c r="B2" i="2"/>
  <c r="B6" i="2" s="1"/>
  <c r="I10" i="2" s="1"/>
  <c r="G15" i="4" s="1"/>
  <c r="B5" i="2" l="1"/>
  <c r="C10" i="2"/>
  <c r="G11" i="4" s="1"/>
  <c r="D10" i="2" l="1"/>
  <c r="E10" i="2" s="1"/>
  <c r="D19" i="2"/>
  <c r="E19" i="2" s="1"/>
  <c r="D14" i="2"/>
  <c r="E14" i="2" s="1"/>
  <c r="D15" i="2"/>
  <c r="E15" i="2" s="1"/>
  <c r="D18" i="2"/>
  <c r="E18" i="2" s="1"/>
  <c r="D16" i="2"/>
  <c r="E16" i="2" s="1"/>
  <c r="D12" i="2"/>
  <c r="E12" i="2" s="1"/>
  <c r="D17" i="2"/>
  <c r="E17" i="2" s="1"/>
  <c r="D13" i="2"/>
  <c r="E13" i="2" s="1"/>
  <c r="D11" i="2"/>
  <c r="E11" i="2" s="1"/>
  <c r="F10" i="2" l="1"/>
  <c r="G10" i="2" s="1"/>
  <c r="H10" i="2" s="1"/>
  <c r="G13" i="4" s="1"/>
  <c r="G12" i="4" l="1"/>
  <c r="K10" i="2"/>
  <c r="B7" i="2" s="1"/>
  <c r="L10" i="2" s="1"/>
  <c r="G16" i="4" s="1"/>
  <c r="G20" i="4" s="1"/>
  <c r="I20" i="4" l="1"/>
</calcChain>
</file>

<file path=xl/sharedStrings.xml><?xml version="1.0" encoding="utf-8"?>
<sst xmlns="http://schemas.openxmlformats.org/spreadsheetml/2006/main" count="51" uniqueCount="48">
  <si>
    <t>S.D.</t>
    <phoneticPr fontId="1" type="noConversion"/>
  </si>
  <si>
    <t>n</t>
    <phoneticPr fontId="1" type="noConversion"/>
  </si>
  <si>
    <t>xi</t>
    <phoneticPr fontId="1" type="noConversion"/>
  </si>
  <si>
    <t>x-bar</t>
    <phoneticPr fontId="1" type="noConversion"/>
  </si>
  <si>
    <t>xi-xbar</t>
    <phoneticPr fontId="1" type="noConversion"/>
  </si>
  <si>
    <r>
      <t>(xi-xbar)</t>
    </r>
    <r>
      <rPr>
        <vertAlign val="superscript"/>
        <sz val="12"/>
        <color indexed="8"/>
        <rFont val="Tahoma"/>
        <family val="2"/>
      </rPr>
      <t>2</t>
    </r>
    <phoneticPr fontId="1" type="noConversion"/>
  </si>
  <si>
    <r>
      <t>Σ(xi-xbar)</t>
    </r>
    <r>
      <rPr>
        <vertAlign val="superscript"/>
        <sz val="12"/>
        <color indexed="8"/>
        <rFont val="Tahoma"/>
        <family val="2"/>
      </rPr>
      <t>2</t>
    </r>
    <phoneticPr fontId="1" type="noConversion"/>
  </si>
  <si>
    <r>
      <t>u</t>
    </r>
    <r>
      <rPr>
        <vertAlign val="subscript"/>
        <sz val="12"/>
        <color indexed="8"/>
        <rFont val="Tahoma"/>
        <family val="2"/>
      </rPr>
      <t>a</t>
    </r>
    <phoneticPr fontId="1" type="noConversion"/>
  </si>
  <si>
    <t>k</t>
    <phoneticPr fontId="1" type="noConversion"/>
  </si>
  <si>
    <t>C.L.</t>
    <phoneticPr fontId="1" type="noConversion"/>
  </si>
  <si>
    <t>D.F.</t>
  </si>
  <si>
    <t>k</t>
  </si>
  <si>
    <t>Column</t>
  </si>
  <si>
    <r>
      <t>u</t>
    </r>
    <r>
      <rPr>
        <vertAlign val="subscript"/>
        <sz val="12"/>
        <color indexed="8"/>
        <rFont val="Tahoma"/>
        <family val="2"/>
      </rPr>
      <t>95</t>
    </r>
  </si>
  <si>
    <t>C.L.</t>
    <phoneticPr fontId="1" type="noConversion"/>
  </si>
  <si>
    <t>Mean</t>
    <phoneticPr fontId="1" type="noConversion"/>
  </si>
  <si>
    <t>Standard Deviation</t>
    <phoneticPr fontId="1" type="noConversion"/>
  </si>
  <si>
    <t>Department</t>
    <phoneticPr fontId="1" type="noConversion"/>
  </si>
  <si>
    <t>Prepared By</t>
    <phoneticPr fontId="1" type="noConversion"/>
  </si>
  <si>
    <t>Date</t>
    <phoneticPr fontId="1" type="noConversion"/>
  </si>
  <si>
    <t>S.S.</t>
    <phoneticPr fontId="1" type="noConversion"/>
  </si>
  <si>
    <t>p</t>
    <phoneticPr fontId="1" type="noConversion"/>
  </si>
  <si>
    <t>Unit</t>
  </si>
  <si>
    <t>Confidence Interval</t>
  </si>
  <si>
    <t>Expanded Uncertainty</t>
  </si>
  <si>
    <t>Coverage Date</t>
  </si>
  <si>
    <t>Type A Uncertainty</t>
  </si>
  <si>
    <r>
      <t>u</t>
    </r>
    <r>
      <rPr>
        <vertAlign val="subscript"/>
        <sz val="12"/>
        <color indexed="8"/>
        <rFont val="Tahoma"/>
        <family val="2"/>
      </rPr>
      <t>c</t>
    </r>
  </si>
  <si>
    <t>∞</t>
  </si>
  <si>
    <r>
      <t>k</t>
    </r>
    <r>
      <rPr>
        <vertAlign val="subscript"/>
        <sz val="12"/>
        <color indexed="8"/>
        <rFont val="Tahoma"/>
        <family val="2"/>
      </rPr>
      <t>∞</t>
    </r>
  </si>
  <si>
    <r>
      <rPr>
        <i/>
        <sz val="12"/>
        <color indexed="8"/>
        <rFont val="Calibri"/>
        <family val="2"/>
      </rPr>
      <t>ν</t>
    </r>
    <r>
      <rPr>
        <vertAlign val="subscript"/>
        <sz val="12"/>
        <color indexed="8"/>
        <rFont val="Tahoma"/>
        <family val="2"/>
      </rPr>
      <t>eff</t>
    </r>
    <phoneticPr fontId="1" type="noConversion"/>
  </si>
  <si>
    <t>Uncertainty of Reference</t>
  </si>
  <si>
    <r>
      <t>u</t>
    </r>
    <r>
      <rPr>
        <vertAlign val="subscript"/>
        <sz val="12"/>
        <color indexed="8"/>
        <rFont val="Tahoma"/>
        <family val="2"/>
      </rPr>
      <t>b-ref</t>
    </r>
  </si>
  <si>
    <r>
      <t>u</t>
    </r>
    <r>
      <rPr>
        <vertAlign val="subscript"/>
        <sz val="12"/>
        <color indexed="8"/>
        <rFont val="Tahoma"/>
        <family val="2"/>
      </rPr>
      <t>b-tolerance</t>
    </r>
  </si>
  <si>
    <t>Standard Used</t>
  </si>
  <si>
    <t>Unit Under Test</t>
  </si>
  <si>
    <t>Technical Services</t>
  </si>
  <si>
    <t>~</t>
  </si>
  <si>
    <t>RSE</t>
  </si>
  <si>
    <t>Resolution</t>
  </si>
  <si>
    <t xml:space="preserve">  </t>
  </si>
  <si>
    <t>Uncertainty Due to Resolution Type B</t>
  </si>
  <si>
    <t>Uncertainty due to Reference Standards</t>
  </si>
  <si>
    <t xml:space="preserve"> </t>
  </si>
  <si>
    <t>deg C</t>
  </si>
  <si>
    <t>1000330 (SAMPLE)</t>
  </si>
  <si>
    <t>1000304 (SAMPLE)</t>
  </si>
  <si>
    <t>SML-167 rev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</si>
</sst>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_ "/>
    <numFmt numFmtId="165" formatCode="0.000000"/>
    <numFmt numFmtId="166" formatCode="0.0000"/>
  </numFmts>
  <fonts count="20">
    <font>
      <sz val="11"/>
      <color theme="1"/>
      <name val="Calibri"/>
      <family val="2"/>
      <charset val="136"/>
      <scheme val="minor"/>
    </font>
    <font>
      <sz val="9"/>
      <name val="Calibri"/>
      <family val="2"/>
      <charset val="136"/>
    </font>
    <font>
      <sz val="12"/>
      <color indexed="8"/>
      <name val="Tahoma"/>
      <family val="2"/>
    </font>
    <font>
      <vertAlign val="superscript"/>
      <sz val="12"/>
      <color indexed="8"/>
      <name val="Tahoma"/>
      <family val="2"/>
    </font>
    <font>
      <vertAlign val="subscript"/>
      <sz val="12"/>
      <color indexed="8"/>
      <name val="Tahoma"/>
      <family val="2"/>
    </font>
    <font>
      <b/>
      <sz val="12"/>
      <color indexed="12"/>
      <name val="Tahoma"/>
      <family val="2"/>
    </font>
    <font>
      <sz val="11"/>
      <color indexed="8"/>
      <name val="Calibri"/>
      <family val="2"/>
      <charset val="136"/>
    </font>
    <font>
      <sz val="11"/>
      <color indexed="8"/>
      <name val="Tahoma"/>
      <family val="2"/>
    </font>
    <font>
      <b/>
      <sz val="11"/>
      <color indexed="8"/>
      <name val="Tahoma"/>
      <family val="2"/>
    </font>
    <font>
      <sz val="11"/>
      <color indexed="8"/>
      <name val="細明體"/>
      <family val="3"/>
      <charset val="136"/>
    </font>
    <font>
      <i/>
      <sz val="11"/>
      <color indexed="8"/>
      <name val="Tahoma"/>
      <family val="2"/>
    </font>
    <font>
      <sz val="11"/>
      <color indexed="26"/>
      <name val="Tahoma"/>
      <family val="2"/>
    </font>
    <font>
      <i/>
      <sz val="12"/>
      <color indexed="8"/>
      <name val="Calibri"/>
      <family val="2"/>
    </font>
    <font>
      <sz val="12"/>
      <color indexed="8"/>
      <name val="細明體"/>
      <family val="3"/>
      <charset val="136"/>
    </font>
    <font>
      <sz val="12"/>
      <name val="Tahoma"/>
      <family val="2"/>
    </font>
    <font>
      <sz val="9"/>
      <color indexed="8"/>
      <name val="Tahoma"/>
      <family val="2"/>
    </font>
    <font>
      <u/>
      <sz val="11"/>
      <color theme="10"/>
      <name val="Calibri"/>
      <family val="2"/>
      <charset val="136"/>
    </font>
    <font>
      <sz val="10"/>
      <color theme="1"/>
      <name val="Arial"/>
      <family val="2"/>
    </font>
    <font>
      <sz val="10"/>
      <color indexed="8"/>
      <name val="Tahoma"/>
      <family val="2"/>
    </font>
    <font>
      <b/>
      <sz val="8"/>
      <color indexed="8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9" fontId="2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top" wrapText="1"/>
    </xf>
    <xf numFmtId="0" fontId="7" fillId="0" borderId="2" xfId="0" applyFont="1" applyBorder="1" applyAlignment="1" applyProtection="1">
      <alignment horizontal="left" vertical="top"/>
      <protection locked="0"/>
    </xf>
    <xf numFmtId="9" fontId="8" fillId="0" borderId="3" xfId="1" applyFont="1" applyBorder="1" applyAlignment="1">
      <alignment horizontal="center" vertical="top"/>
    </xf>
    <xf numFmtId="0" fontId="7" fillId="2" borderId="0" xfId="0" applyFont="1" applyFill="1" applyAlignment="1">
      <alignment vertical="top"/>
    </xf>
    <xf numFmtId="0" fontId="7" fillId="0" borderId="4" xfId="0" applyFont="1" applyBorder="1" applyAlignment="1" applyProtection="1">
      <alignment horizontal="left" vertical="top"/>
      <protection locked="0"/>
    </xf>
    <xf numFmtId="0" fontId="7" fillId="0" borderId="5" xfId="0" applyFont="1" applyBorder="1" applyAlignment="1" applyProtection="1">
      <alignment horizontal="center" vertical="top"/>
      <protection locked="0"/>
    </xf>
    <xf numFmtId="0" fontId="7" fillId="2" borderId="0" xfId="0" applyFont="1" applyFill="1" applyAlignment="1">
      <alignment vertical="top" wrapText="1"/>
    </xf>
    <xf numFmtId="0" fontId="7" fillId="0" borderId="6" xfId="0" applyFont="1" applyBorder="1" applyAlignment="1" applyProtection="1">
      <alignment horizontal="center" vertical="top"/>
      <protection locked="0"/>
    </xf>
    <xf numFmtId="0" fontId="7" fillId="0" borderId="4" xfId="0" applyFont="1" applyBorder="1" applyAlignment="1" applyProtection="1">
      <alignment horizontal="center" vertical="top"/>
      <protection locked="0"/>
    </xf>
    <xf numFmtId="0" fontId="7" fillId="0" borderId="7" xfId="0" applyFont="1" applyBorder="1" applyAlignment="1" applyProtection="1">
      <alignment horizontal="center" vertical="top"/>
      <protection locked="0"/>
    </xf>
    <xf numFmtId="0" fontId="8" fillId="2" borderId="0" xfId="0" applyFont="1" applyFill="1" applyAlignment="1">
      <alignment vertical="top"/>
    </xf>
    <xf numFmtId="0" fontId="7" fillId="0" borderId="0" xfId="0" applyFont="1" applyAlignment="1">
      <alignment horizontal="center" vertical="center"/>
    </xf>
    <xf numFmtId="9" fontId="7" fillId="0" borderId="0" xfId="0" applyNumberFormat="1" applyFont="1" applyAlignment="1">
      <alignment horizontal="center" vertical="center"/>
    </xf>
    <xf numFmtId="10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6" xfId="0" applyFont="1" applyBorder="1" applyAlignment="1" applyProtection="1">
      <alignment horizontal="left" vertical="top"/>
      <protection locked="0"/>
    </xf>
    <xf numFmtId="0" fontId="7" fillId="0" borderId="8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vertical="top"/>
    </xf>
    <xf numFmtId="0" fontId="9" fillId="0" borderId="0" xfId="0" applyFont="1" applyAlignment="1">
      <alignment horizontal="center" vertical="center"/>
    </xf>
    <xf numFmtId="0" fontId="7" fillId="0" borderId="13" xfId="0" applyFont="1" applyBorder="1" applyAlignment="1" applyProtection="1">
      <alignment horizontal="center" vertical="top"/>
      <protection locked="0"/>
    </xf>
    <xf numFmtId="0" fontId="13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top"/>
    </xf>
    <xf numFmtId="0" fontId="7" fillId="0" borderId="9" xfId="0" applyFont="1" applyBorder="1" applyAlignment="1">
      <alignment horizontal="left" vertical="top"/>
    </xf>
    <xf numFmtId="0" fontId="7" fillId="0" borderId="10" xfId="0" applyFont="1" applyBorder="1" applyAlignment="1">
      <alignment horizontal="center" vertical="top"/>
    </xf>
    <xf numFmtId="0" fontId="7" fillId="2" borderId="0" xfId="0" applyFont="1" applyFill="1" applyAlignment="1">
      <alignment horizontal="left" vertical="top"/>
    </xf>
    <xf numFmtId="0" fontId="7" fillId="2" borderId="0" xfId="0" applyFont="1" applyFill="1" applyAlignment="1">
      <alignment horizontal="center" vertical="top"/>
    </xf>
    <xf numFmtId="0" fontId="14" fillId="2" borderId="0" xfId="0" applyFont="1" applyFill="1" applyAlignment="1">
      <alignment horizontal="center" vertical="center"/>
    </xf>
    <xf numFmtId="0" fontId="15" fillId="0" borderId="11" xfId="0" applyFont="1" applyBorder="1" applyAlignment="1">
      <alignment horizontal="center" vertical="top" wrapText="1"/>
    </xf>
    <xf numFmtId="14" fontId="7" fillId="0" borderId="14" xfId="0" applyNumberFormat="1" applyFont="1" applyBorder="1" applyAlignment="1">
      <alignment horizontal="center" vertical="top"/>
    </xf>
    <xf numFmtId="164" fontId="8" fillId="2" borderId="0" xfId="0" applyNumberFormat="1" applyFont="1" applyFill="1" applyAlignment="1">
      <alignment horizontal="center" vertical="top"/>
    </xf>
    <xf numFmtId="0" fontId="16" fillId="0" borderId="5" xfId="2" applyBorder="1" applyAlignment="1">
      <alignment horizontal="center" vertical="top"/>
      <protection locked="0"/>
    </xf>
    <xf numFmtId="165" fontId="7" fillId="2" borderId="0" xfId="0" applyNumberFormat="1" applyFont="1" applyFill="1" applyAlignment="1">
      <alignment horizontal="center" vertical="top"/>
    </xf>
    <xf numFmtId="0" fontId="7" fillId="0" borderId="11" xfId="0" applyFont="1" applyBorder="1" applyAlignment="1">
      <alignment horizontal="center" vertical="center"/>
    </xf>
    <xf numFmtId="166" fontId="7" fillId="0" borderId="12" xfId="0" applyNumberFormat="1" applyFont="1" applyBorder="1" applyAlignment="1">
      <alignment horizontal="center" vertical="top"/>
    </xf>
    <xf numFmtId="0" fontId="17" fillId="0" borderId="0" xfId="0" applyFont="1">
      <alignment vertical="center"/>
    </xf>
    <xf numFmtId="0" fontId="18" fillId="2" borderId="0" xfId="0" applyFont="1" applyFill="1" applyAlignment="1">
      <alignment vertical="top"/>
    </xf>
    <xf numFmtId="0" fontId="18" fillId="2" borderId="0" xfId="0" applyFont="1" applyFill="1" applyAlignment="1">
      <alignment horizontal="left" vertical="top"/>
    </xf>
    <xf numFmtId="164" fontId="19" fillId="2" borderId="0" xfId="0" applyNumberFormat="1" applyFont="1" applyFill="1" applyAlignment="1">
      <alignment horizontal="center" vertical="top" wrapText="1"/>
    </xf>
    <xf numFmtId="0" fontId="7" fillId="0" borderId="13" xfId="0" applyFont="1" applyBorder="1" applyAlignment="1" applyProtection="1">
      <alignment horizontal="center" vertical="top"/>
      <protection locked="0"/>
    </xf>
    <xf numFmtId="0" fontId="7" fillId="0" borderId="0" xfId="0" applyFont="1" applyAlignment="1">
      <alignment horizontal="left" vertical="center"/>
    </xf>
    <xf numFmtId="14" fontId="7" fillId="0" borderId="14" xfId="0" applyNumberFormat="1" applyFont="1" applyBorder="1" applyAlignment="1">
      <alignment horizontal="center" vertical="top"/>
    </xf>
    <xf numFmtId="0" fontId="7" fillId="0" borderId="14" xfId="0" applyFont="1" applyBorder="1" applyAlignment="1">
      <alignment horizontal="center" vertical="top"/>
    </xf>
    <xf numFmtId="0" fontId="7" fillId="0" borderId="15" xfId="0" applyFont="1" applyBorder="1" applyAlignment="1" applyProtection="1">
      <alignment horizontal="center" vertical="top"/>
      <protection locked="0"/>
    </xf>
    <xf numFmtId="0" fontId="7" fillId="0" borderId="13" xfId="0" applyFont="1" applyBorder="1" applyAlignment="1" applyProtection="1">
      <alignment horizontal="center" vertical="top"/>
      <protection locked="0"/>
    </xf>
    <xf numFmtId="0" fontId="7" fillId="0" borderId="1" xfId="0" applyFont="1" applyBorder="1" applyAlignment="1">
      <alignment horizontal="center" vertical="top"/>
    </xf>
    <xf numFmtId="49" fontId="7" fillId="0" borderId="14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27"/>
  <sheetViews>
    <sheetView topLeftCell="A14" workbookViewId="0">
      <selection activeCell="I30" sqref="I30"/>
    </sheetView>
  </sheetViews>
  <sheetFormatPr defaultRowHeight="24" customHeight="1"/>
  <cols>
    <col min="1" max="1" width="5.42578125" style="7" bestFit="1" customWidth="1"/>
    <col min="2" max="2" width="15.7109375" style="7" customWidth="1"/>
    <col min="3" max="3" width="2" style="7" customWidth="1"/>
    <col min="4" max="4" width="15.140625" style="7" customWidth="1"/>
    <col min="5" max="5" width="15.42578125" style="7" customWidth="1"/>
    <col min="6" max="6" width="2.85546875" style="8" customWidth="1"/>
    <col min="7" max="7" width="18.28515625" style="7" customWidth="1"/>
    <col min="8" max="8" width="4.140625" style="7" customWidth="1"/>
    <col min="9" max="9" width="21.140625" style="7" customWidth="1"/>
    <col min="10" max="16384" width="9.140625" style="7"/>
  </cols>
  <sheetData>
    <row r="2" spans="1:10" ht="24" customHeight="1">
      <c r="B2" s="8" t="s">
        <v>17</v>
      </c>
      <c r="C2" s="56" t="s">
        <v>36</v>
      </c>
      <c r="D2" s="56"/>
      <c r="E2" s="56"/>
      <c r="F2" s="56"/>
      <c r="G2" s="56"/>
    </row>
    <row r="3" spans="1:10" ht="24" customHeight="1">
      <c r="B3" s="8" t="s">
        <v>34</v>
      </c>
      <c r="C3" s="57" t="s">
        <v>45</v>
      </c>
      <c r="D3" s="57"/>
      <c r="E3" s="57"/>
      <c r="F3" s="57"/>
      <c r="G3" s="57"/>
    </row>
    <row r="4" spans="1:10" ht="24" customHeight="1">
      <c r="B4" s="8" t="s">
        <v>35</v>
      </c>
      <c r="C4" s="53" t="s">
        <v>46</v>
      </c>
      <c r="D4" s="53"/>
      <c r="E4" s="53"/>
      <c r="F4" s="53"/>
      <c r="G4" s="53"/>
      <c r="H4" s="9"/>
      <c r="I4" s="9"/>
      <c r="J4" s="8"/>
    </row>
    <row r="5" spans="1:10" ht="24" customHeight="1">
      <c r="B5" s="8" t="s">
        <v>25</v>
      </c>
      <c r="C5" s="52"/>
      <c r="D5" s="52"/>
      <c r="E5" s="40">
        <v>44070</v>
      </c>
      <c r="F5" s="52"/>
      <c r="G5" s="52"/>
    </row>
    <row r="7" spans="1:10" ht="24" customHeight="1" thickBot="1">
      <c r="D7" s="27"/>
      <c r="E7" s="28"/>
      <c r="F7" s="46"/>
      <c r="G7" s="10"/>
    </row>
    <row r="8" spans="1:10" ht="24" customHeight="1" thickBot="1">
      <c r="A8" s="11" t="s">
        <v>14</v>
      </c>
      <c r="B8" s="12">
        <v>0.95</v>
      </c>
      <c r="D8" s="44" t="s">
        <v>39</v>
      </c>
      <c r="E8" s="45">
        <v>1E-3</v>
      </c>
      <c r="F8" s="29"/>
      <c r="G8" s="35" t="s">
        <v>44</v>
      </c>
    </row>
    <row r="9" spans="1:10" ht="24" customHeight="1" thickBot="1">
      <c r="A9" s="14" t="s">
        <v>20</v>
      </c>
      <c r="B9" s="15">
        <v>10</v>
      </c>
      <c r="D9" s="39" t="s">
        <v>31</v>
      </c>
      <c r="E9" s="33">
        <v>8.9999999999999993E-3</v>
      </c>
      <c r="F9" s="34"/>
      <c r="G9" s="42" t="s">
        <v>44</v>
      </c>
    </row>
    <row r="10" spans="1:10" ht="24" customHeight="1">
      <c r="A10" s="26" t="s">
        <v>22</v>
      </c>
      <c r="B10" s="42" t="s">
        <v>44</v>
      </c>
    </row>
    <row r="11" spans="1:10" ht="24" customHeight="1">
      <c r="A11" s="54" t="s">
        <v>43</v>
      </c>
      <c r="B11" s="55"/>
      <c r="D11" s="13" t="s">
        <v>15</v>
      </c>
      <c r="E11" s="13"/>
      <c r="F11" s="13"/>
      <c r="G11" s="43">
        <f>Calculation!$C$10</f>
        <v>250.00490000000005</v>
      </c>
    </row>
    <row r="12" spans="1:10" ht="24" customHeight="1">
      <c r="A12" s="17">
        <v>1</v>
      </c>
      <c r="B12" s="31">
        <v>250.005</v>
      </c>
      <c r="D12" s="13" t="s">
        <v>16</v>
      </c>
      <c r="E12" s="13"/>
      <c r="F12" s="16"/>
      <c r="G12" s="43">
        <f>Calculation!$G$10</f>
        <v>3.1622776601834785E-4</v>
      </c>
    </row>
    <row r="13" spans="1:10" ht="24" customHeight="1">
      <c r="A13" s="17">
        <v>2</v>
      </c>
      <c r="B13" s="50">
        <v>250.005</v>
      </c>
      <c r="D13" s="13" t="s">
        <v>26</v>
      </c>
      <c r="E13" s="13"/>
      <c r="F13" s="13"/>
      <c r="G13" s="43">
        <f>Calculation!$H$10</f>
        <v>1.0000000000047747E-4</v>
      </c>
    </row>
    <row r="14" spans="1:10" ht="24" customHeight="1">
      <c r="A14" s="18">
        <v>3</v>
      </c>
      <c r="B14" s="50">
        <v>250.005</v>
      </c>
      <c r="D14" s="47" t="s">
        <v>41</v>
      </c>
      <c r="E14" s="13"/>
      <c r="F14" s="13"/>
      <c r="G14" s="43">
        <f>Calculation!$J$10</f>
        <v>2.886751345948129E-4</v>
      </c>
    </row>
    <row r="15" spans="1:10" ht="24" customHeight="1">
      <c r="A15" s="18">
        <v>4</v>
      </c>
      <c r="B15" s="50">
        <v>250.005</v>
      </c>
      <c r="D15" s="48" t="s">
        <v>42</v>
      </c>
      <c r="E15" s="37"/>
      <c r="F15" s="36"/>
      <c r="G15" s="37">
        <f>Calculation!$I$10</f>
        <v>4.5918367346938771E-3</v>
      </c>
    </row>
    <row r="16" spans="1:10" ht="24" customHeight="1">
      <c r="A16" s="18">
        <v>5</v>
      </c>
      <c r="B16" s="50">
        <v>250.005</v>
      </c>
      <c r="D16" s="13" t="s">
        <v>24</v>
      </c>
      <c r="E16" s="13"/>
      <c r="F16" s="13"/>
      <c r="G16" s="43">
        <f>Calculation!$L$10</f>
        <v>9.0198974125725896E-3</v>
      </c>
    </row>
    <row r="17" spans="1:9" ht="24" customHeight="1">
      <c r="A17" s="18">
        <v>6</v>
      </c>
      <c r="B17" s="50">
        <v>250.005</v>
      </c>
      <c r="F17" s="7"/>
    </row>
    <row r="18" spans="1:9" ht="24" customHeight="1">
      <c r="A18" s="18">
        <v>7</v>
      </c>
      <c r="B18" s="50">
        <v>250.005</v>
      </c>
    </row>
    <row r="19" spans="1:9" ht="24" customHeight="1">
      <c r="A19" s="18">
        <v>8</v>
      </c>
      <c r="B19" s="50">
        <v>250.005</v>
      </c>
    </row>
    <row r="20" spans="1:9" ht="24" customHeight="1">
      <c r="A20" s="18">
        <v>9</v>
      </c>
      <c r="B20" s="50">
        <v>250.005</v>
      </c>
      <c r="D20" s="20" t="s">
        <v>23</v>
      </c>
      <c r="E20" s="20"/>
      <c r="F20" s="20"/>
      <c r="G20" s="49">
        <f>$G$11-$G$16</f>
        <v>249.99588010258748</v>
      </c>
      <c r="H20" s="41" t="s">
        <v>37</v>
      </c>
      <c r="I20" s="49">
        <f>$G$11+$G$16</f>
        <v>250.01391989741262</v>
      </c>
    </row>
    <row r="21" spans="1:9" ht="24" customHeight="1" thickBot="1">
      <c r="A21" s="19">
        <v>10</v>
      </c>
      <c r="B21" s="50">
        <v>250.00399999999999</v>
      </c>
    </row>
    <row r="23" spans="1:9" ht="24" customHeight="1">
      <c r="G23" s="7" t="s">
        <v>40</v>
      </c>
    </row>
    <row r="25" spans="1:9" ht="24" customHeight="1">
      <c r="B25" s="8" t="s">
        <v>18</v>
      </c>
      <c r="C25" s="56" t="s">
        <v>38</v>
      </c>
      <c r="D25" s="56"/>
      <c r="E25" s="56"/>
      <c r="F25" s="56"/>
      <c r="G25" s="56"/>
    </row>
    <row r="26" spans="1:9" ht="24" customHeight="1">
      <c r="B26" s="8" t="s">
        <v>19</v>
      </c>
      <c r="C26" s="52">
        <v>44070</v>
      </c>
      <c r="D26" s="53"/>
      <c r="E26" s="53"/>
      <c r="F26" s="53"/>
      <c r="G26" s="53"/>
    </row>
    <row r="27" spans="1:9" ht="24" customHeight="1">
      <c r="B27" s="51" t="s">
        <v>47</v>
      </c>
    </row>
  </sheetData>
  <mergeCells count="8">
    <mergeCell ref="C26:G26"/>
    <mergeCell ref="C5:D5"/>
    <mergeCell ref="F5:G5"/>
    <mergeCell ref="A11:B11"/>
    <mergeCell ref="C2:G2"/>
    <mergeCell ref="C3:G3"/>
    <mergeCell ref="C4:G4"/>
    <mergeCell ref="C25:G25"/>
  </mergeCells>
  <phoneticPr fontId="1" type="noConversion"/>
  <pageMargins left="0.53" right="0.45" top="0.75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9"/>
  <sheetViews>
    <sheetView workbookViewId="0">
      <selection activeCell="L25" sqref="A1:L25"/>
    </sheetView>
  </sheetViews>
  <sheetFormatPr defaultColWidth="11.7109375" defaultRowHeight="15"/>
  <cols>
    <col min="1" max="16384" width="11.7109375" style="1"/>
  </cols>
  <sheetData>
    <row r="1" spans="1:12">
      <c r="A1" s="58"/>
      <c r="B1" s="58"/>
    </row>
    <row r="2" spans="1:12">
      <c r="A2" s="1" t="s">
        <v>9</v>
      </c>
      <c r="B2" s="2">
        <f>'Uncertainty Report'!B8</f>
        <v>0.95</v>
      </c>
    </row>
    <row r="3" spans="1:12">
      <c r="A3" s="1" t="s">
        <v>1</v>
      </c>
      <c r="B3" s="1">
        <f>'Uncertainty Report'!$B$9</f>
        <v>10</v>
      </c>
      <c r="H3" s="32"/>
      <c r="I3" s="32"/>
    </row>
    <row r="4" spans="1:12">
      <c r="A4" s="1" t="s">
        <v>10</v>
      </c>
      <c r="B4" s="3">
        <f>$B$3-1</f>
        <v>9</v>
      </c>
      <c r="H4" s="32"/>
      <c r="I4" s="32"/>
    </row>
    <row r="5" spans="1:12">
      <c r="A5" s="1" t="s">
        <v>8</v>
      </c>
      <c r="B5" s="6">
        <f>VLOOKUP(Calculation!$B$4,'k-table'!$A$3:$E$12,HLOOKUP(Calculation!$B$2, 'k-table'!$B$2:$E$13,12))</f>
        <v>2.2599999999999998</v>
      </c>
    </row>
    <row r="6" spans="1:12" ht="18">
      <c r="A6" s="1" t="s">
        <v>29</v>
      </c>
      <c r="B6" s="6">
        <f>HLOOKUP(Calculation!$B$2, 'k-table'!$B$2:$E$12,11)</f>
        <v>1.96</v>
      </c>
    </row>
    <row r="7" spans="1:12" ht="18">
      <c r="A7" s="1" t="s">
        <v>30</v>
      </c>
      <c r="B7" s="3">
        <f>($K$10^4)/($H$10^4/$B$4)</f>
        <v>40366827.293698706</v>
      </c>
    </row>
    <row r="9" spans="1:12" ht="18">
      <c r="A9" s="4"/>
      <c r="B9" s="4" t="s">
        <v>2</v>
      </c>
      <c r="C9" s="4" t="s">
        <v>3</v>
      </c>
      <c r="D9" s="4" t="s">
        <v>4</v>
      </c>
      <c r="E9" s="4" t="s">
        <v>5</v>
      </c>
      <c r="F9" s="4" t="s">
        <v>6</v>
      </c>
      <c r="G9" s="4" t="s">
        <v>0</v>
      </c>
      <c r="H9" s="4" t="s">
        <v>7</v>
      </c>
      <c r="I9" s="4" t="s">
        <v>32</v>
      </c>
      <c r="J9" s="4" t="s">
        <v>33</v>
      </c>
      <c r="K9" s="4" t="s">
        <v>27</v>
      </c>
      <c r="L9" s="4" t="s">
        <v>13</v>
      </c>
    </row>
    <row r="10" spans="1:12">
      <c r="A10" s="1">
        <v>1</v>
      </c>
      <c r="B10" s="1">
        <f>'Uncertainty Report'!B12</f>
        <v>250.005</v>
      </c>
      <c r="C10" s="5">
        <f>SUM(B10:B19)/B3</f>
        <v>250.00490000000005</v>
      </c>
      <c r="D10" s="3">
        <f>IF(ISBLANK('Uncertainty Report'!B12),0,B10-$C$10)</f>
        <v>9.9999999946476237E-5</v>
      </c>
      <c r="E10" s="3">
        <f>D10^2</f>
        <v>9.9999999892952475E-9</v>
      </c>
      <c r="F10" s="3">
        <f>SUM(E10:E19)</f>
        <v>9.000000000085947E-7</v>
      </c>
      <c r="G10" s="3">
        <f>($F$10/($B$4))^0.5</f>
        <v>3.1622776601834785E-4</v>
      </c>
      <c r="H10" s="3">
        <f>$G$10/($B$3^0.5)</f>
        <v>1.0000000000047747E-4</v>
      </c>
      <c r="I10" s="3">
        <f>'Uncertainty Report'!$E$9/Calculation!$B$6</f>
        <v>4.5918367346938771E-3</v>
      </c>
      <c r="J10" s="38">
        <f>'Uncertainty Report'!$E$8/(2*(3^(1/2)))</f>
        <v>2.886751345948129E-4</v>
      </c>
      <c r="K10" s="5">
        <f>(H10^2+J10^2+I10^2)^(1/2)</f>
        <v>4.6019884758023415E-3</v>
      </c>
      <c r="L10" s="5">
        <f>VLOOKUP(IF(Calculation!$B$7&lt;100,INT($B$7),"∞"),'k-table'!$A$3:$E$12,HLOOKUP(Calculation!$B$2, 'k-table'!$B$2:$E$13,12))*$K$10</f>
        <v>9.0198974125725896E-3</v>
      </c>
    </row>
    <row r="11" spans="1:12">
      <c r="A11" s="1">
        <v>2</v>
      </c>
      <c r="B11" s="1">
        <f>'Uncertainty Report'!B13</f>
        <v>250.005</v>
      </c>
      <c r="C11" s="3"/>
      <c r="D11" s="3">
        <f>IF(ISBLANK('Uncertainty Report'!B13),0,B11-$C$10)</f>
        <v>9.9999999946476237E-5</v>
      </c>
      <c r="E11" s="3">
        <f t="shared" ref="E11:E19" si="0">D11^2</f>
        <v>9.9999999892952475E-9</v>
      </c>
      <c r="F11" s="3"/>
      <c r="G11" s="3"/>
      <c r="H11" s="3"/>
      <c r="I11" s="3"/>
      <c r="J11" s="3"/>
    </row>
    <row r="12" spans="1:12">
      <c r="A12" s="1">
        <v>3</v>
      </c>
      <c r="B12" s="1">
        <f>'Uncertainty Report'!B14</f>
        <v>250.005</v>
      </c>
      <c r="C12" s="3"/>
      <c r="D12" s="3">
        <f>IF(ISBLANK('Uncertainty Report'!B14),0,B12-$C$10)</f>
        <v>9.9999999946476237E-5</v>
      </c>
      <c r="E12" s="3">
        <f t="shared" si="0"/>
        <v>9.9999999892952475E-9</v>
      </c>
      <c r="F12" s="3"/>
      <c r="G12" s="3"/>
      <c r="H12" s="3"/>
      <c r="I12" s="3"/>
      <c r="J12" s="3"/>
    </row>
    <row r="13" spans="1:12">
      <c r="A13" s="1">
        <v>4</v>
      </c>
      <c r="B13" s="1">
        <f>'Uncertainty Report'!B15</f>
        <v>250.005</v>
      </c>
      <c r="C13" s="3"/>
      <c r="D13" s="3">
        <f>IF(ISBLANK('Uncertainty Report'!B15),0,B13-$C$10)</f>
        <v>9.9999999946476237E-5</v>
      </c>
      <c r="E13" s="3">
        <f t="shared" si="0"/>
        <v>9.9999999892952475E-9</v>
      </c>
      <c r="F13" s="3"/>
      <c r="G13" s="3"/>
      <c r="H13" s="3"/>
      <c r="I13" s="3"/>
      <c r="J13" s="3"/>
    </row>
    <row r="14" spans="1:12">
      <c r="A14" s="1">
        <v>5</v>
      </c>
      <c r="B14" s="1">
        <f>'Uncertainty Report'!B16</f>
        <v>250.005</v>
      </c>
      <c r="C14" s="3"/>
      <c r="D14" s="3">
        <f>IF(ISBLANK('Uncertainty Report'!B16),0,B14-$C$10)</f>
        <v>9.9999999946476237E-5</v>
      </c>
      <c r="E14" s="3">
        <f t="shared" si="0"/>
        <v>9.9999999892952475E-9</v>
      </c>
      <c r="F14" s="3"/>
      <c r="G14" s="3"/>
      <c r="H14" s="3"/>
      <c r="I14" s="3"/>
      <c r="J14" s="3"/>
    </row>
    <row r="15" spans="1:12">
      <c r="A15" s="1">
        <v>6</v>
      </c>
      <c r="B15" s="1">
        <f>'Uncertainty Report'!B17</f>
        <v>250.005</v>
      </c>
      <c r="C15" s="3"/>
      <c r="D15" s="3">
        <f>IF(ISBLANK('Uncertainty Report'!B17),0,B15-$C$10)</f>
        <v>9.9999999946476237E-5</v>
      </c>
      <c r="E15" s="3">
        <f t="shared" si="0"/>
        <v>9.9999999892952475E-9</v>
      </c>
      <c r="F15" s="3"/>
      <c r="G15" s="3"/>
      <c r="H15" s="3"/>
      <c r="I15" s="3"/>
      <c r="J15" s="3"/>
    </row>
    <row r="16" spans="1:12">
      <c r="A16" s="1">
        <v>7</v>
      </c>
      <c r="B16" s="1">
        <f>'Uncertainty Report'!B18</f>
        <v>250.005</v>
      </c>
      <c r="C16" s="3"/>
      <c r="D16" s="3">
        <f>IF(ISBLANK('Uncertainty Report'!B18),0,B16-$C$10)</f>
        <v>9.9999999946476237E-5</v>
      </c>
      <c r="E16" s="3">
        <f t="shared" si="0"/>
        <v>9.9999999892952475E-9</v>
      </c>
      <c r="F16" s="3"/>
      <c r="G16" s="3"/>
      <c r="H16" s="3"/>
      <c r="I16" s="3"/>
      <c r="J16" s="3"/>
    </row>
    <row r="17" spans="1:10">
      <c r="A17" s="1">
        <v>8</v>
      </c>
      <c r="B17" s="1">
        <f>'Uncertainty Report'!B19</f>
        <v>250.005</v>
      </c>
      <c r="C17" s="3"/>
      <c r="D17" s="3">
        <f>IF(ISBLANK('Uncertainty Report'!B19),0,B17-$C$10)</f>
        <v>9.9999999946476237E-5</v>
      </c>
      <c r="E17" s="3">
        <f t="shared" si="0"/>
        <v>9.9999999892952475E-9</v>
      </c>
      <c r="F17" s="3"/>
      <c r="G17" s="3"/>
      <c r="H17" s="3"/>
      <c r="I17" s="3"/>
      <c r="J17" s="3"/>
    </row>
    <row r="18" spans="1:10">
      <c r="A18" s="1">
        <v>9</v>
      </c>
      <c r="B18" s="1">
        <f>'Uncertainty Report'!B20</f>
        <v>250.005</v>
      </c>
      <c r="C18" s="3"/>
      <c r="D18" s="3">
        <f>IF(ISBLANK('Uncertainty Report'!B20),0,B18-$C$10)</f>
        <v>9.9999999946476237E-5</v>
      </c>
      <c r="E18" s="3">
        <f t="shared" si="0"/>
        <v>9.9999999892952475E-9</v>
      </c>
      <c r="F18" s="3"/>
      <c r="G18" s="3"/>
      <c r="H18" s="3"/>
      <c r="I18" s="3"/>
      <c r="J18" s="3"/>
    </row>
    <row r="19" spans="1:10">
      <c r="A19" s="1">
        <v>10</v>
      </c>
      <c r="B19" s="1">
        <f>'Uncertainty Report'!B21</f>
        <v>250.00399999999999</v>
      </c>
      <c r="C19" s="3"/>
      <c r="D19" s="3">
        <f>IF(ISBLANK('Uncertainty Report'!B21),0,B19-$C$10)</f>
        <v>-9.0000000005829861E-4</v>
      </c>
      <c r="E19" s="3">
        <f t="shared" si="0"/>
        <v>8.1000000010493751E-7</v>
      </c>
      <c r="F19" s="3"/>
      <c r="G19" s="3"/>
      <c r="H19" s="3"/>
      <c r="I19" s="3"/>
      <c r="J19" s="3"/>
    </row>
  </sheetData>
  <mergeCells count="1">
    <mergeCell ref="A1:B1"/>
  </mergeCells>
  <phoneticPr fontId="1" type="noConversion"/>
  <pageMargins left="0.7" right="0.7" top="0.75" bottom="0.75" header="0.3" footer="0.3"/>
  <pageSetup scale="8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3"/>
  <sheetViews>
    <sheetView tabSelected="1" workbookViewId="0">
      <selection activeCell="A12" sqref="A12"/>
    </sheetView>
  </sheetViews>
  <sheetFormatPr defaultRowHeight="14.25"/>
  <cols>
    <col min="1" max="16384" width="9.140625" style="21"/>
  </cols>
  <sheetData>
    <row r="1" spans="1:5">
      <c r="A1" s="24" t="s">
        <v>11</v>
      </c>
      <c r="B1" s="59" t="s">
        <v>21</v>
      </c>
      <c r="C1" s="59"/>
      <c r="D1" s="59"/>
      <c r="E1" s="59"/>
    </row>
    <row r="2" spans="1:5">
      <c r="A2" s="21" t="s">
        <v>10</v>
      </c>
      <c r="B2" s="22">
        <v>0.95</v>
      </c>
      <c r="C2" s="23">
        <v>0.95450000000000002</v>
      </c>
      <c r="D2" s="22">
        <v>0.99</v>
      </c>
      <c r="E2" s="23">
        <v>0.99729999999999996</v>
      </c>
    </row>
    <row r="3" spans="1:5">
      <c r="A3" s="21">
        <v>5</v>
      </c>
      <c r="B3" s="21">
        <v>2.57</v>
      </c>
      <c r="C3" s="21">
        <v>2.65</v>
      </c>
      <c r="D3" s="21">
        <v>4.03</v>
      </c>
      <c r="E3" s="21">
        <v>5.51</v>
      </c>
    </row>
    <row r="4" spans="1:5">
      <c r="A4" s="21">
        <v>6</v>
      </c>
      <c r="B4" s="21">
        <v>2.4500000000000002</v>
      </c>
      <c r="C4" s="21">
        <v>2.52</v>
      </c>
      <c r="D4" s="21">
        <v>3.71</v>
      </c>
      <c r="E4" s="21">
        <v>4.9000000000000004</v>
      </c>
    </row>
    <row r="5" spans="1:5">
      <c r="A5" s="21">
        <v>7</v>
      </c>
      <c r="B5" s="21">
        <v>2.36</v>
      </c>
      <c r="C5" s="21">
        <v>2.4300000000000002</v>
      </c>
      <c r="D5" s="21">
        <v>3.5</v>
      </c>
      <c r="E5" s="21">
        <v>4.53</v>
      </c>
    </row>
    <row r="6" spans="1:5">
      <c r="A6" s="21">
        <v>8</v>
      </c>
      <c r="B6" s="21">
        <v>2.31</v>
      </c>
      <c r="C6" s="21">
        <v>2.37</v>
      </c>
      <c r="D6" s="21">
        <v>3.36</v>
      </c>
      <c r="E6" s="21">
        <v>4.28</v>
      </c>
    </row>
    <row r="7" spans="1:5">
      <c r="A7" s="21">
        <v>9</v>
      </c>
      <c r="B7" s="21">
        <v>2.2599999999999998</v>
      </c>
      <c r="C7" s="21">
        <v>2.3199999999999998</v>
      </c>
      <c r="D7" s="21">
        <v>3.25</v>
      </c>
      <c r="E7" s="21">
        <v>4.09</v>
      </c>
    </row>
    <row r="8" spans="1:5">
      <c r="A8" s="21">
        <v>10</v>
      </c>
      <c r="B8" s="21">
        <v>2.23</v>
      </c>
      <c r="C8" s="21">
        <v>2.2799999999999998</v>
      </c>
      <c r="D8" s="21">
        <v>3.17</v>
      </c>
      <c r="E8" s="21">
        <v>3.96</v>
      </c>
    </row>
    <row r="9" spans="1:5">
      <c r="A9" s="21">
        <v>20</v>
      </c>
      <c r="B9" s="21">
        <v>2.09</v>
      </c>
      <c r="C9" s="21">
        <v>2.13</v>
      </c>
      <c r="D9" s="21">
        <v>2.85</v>
      </c>
      <c r="E9" s="21">
        <v>3.42</v>
      </c>
    </row>
    <row r="10" spans="1:5">
      <c r="A10" s="21">
        <v>50</v>
      </c>
      <c r="B10" s="21">
        <v>2.0099999999999998</v>
      </c>
      <c r="C10" s="21">
        <v>2.0499999999999998</v>
      </c>
      <c r="D10" s="21">
        <v>2.68</v>
      </c>
      <c r="E10" s="21">
        <v>3.16</v>
      </c>
    </row>
    <row r="11" spans="1:5">
      <c r="A11" s="21">
        <v>100</v>
      </c>
      <c r="B11" s="21">
        <v>1.984</v>
      </c>
      <c r="C11" s="21">
        <v>2.0249999999999999</v>
      </c>
      <c r="D11" s="21">
        <v>2.6259999999999999</v>
      </c>
      <c r="E11" s="21">
        <v>3.077</v>
      </c>
    </row>
    <row r="12" spans="1:5">
      <c r="A12" s="30" t="s">
        <v>28</v>
      </c>
      <c r="B12" s="21">
        <v>1.96</v>
      </c>
      <c r="C12" s="21">
        <v>2</v>
      </c>
      <c r="D12" s="21">
        <v>2.5760000000000001</v>
      </c>
      <c r="E12" s="21">
        <v>3</v>
      </c>
    </row>
    <row r="13" spans="1:5">
      <c r="A13" s="25" t="s">
        <v>12</v>
      </c>
      <c r="B13" s="25">
        <v>2</v>
      </c>
      <c r="C13" s="25">
        <v>3</v>
      </c>
      <c r="D13" s="25">
        <v>4</v>
      </c>
      <c r="E13" s="25">
        <v>5</v>
      </c>
    </row>
  </sheetData>
  <sheetProtection password="EE35" sheet="1" objects="1" scenarios="1" selectLockedCells="1" selectUnlockedCells="1"/>
  <mergeCells count="1">
    <mergeCell ref="B1:E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Uncertainty Report</vt:lpstr>
      <vt:lpstr>Calculation</vt:lpstr>
      <vt:lpstr>k-table</vt:lpstr>
      <vt:lpstr>Calculation!Print_Area</vt:lpstr>
      <vt:lpstr>'Uncertainty Report'!Print_Area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banana</dc:creator>
  <cp:lastModifiedBy>Robert S. Ehlers</cp:lastModifiedBy>
  <cp:lastPrinted>2020-11-19T23:46:13Z</cp:lastPrinted>
  <dcterms:created xsi:type="dcterms:W3CDTF">2012-05-03T16:29:01Z</dcterms:created>
  <dcterms:modified xsi:type="dcterms:W3CDTF">2020-11-19T23:52:09Z</dcterms:modified>
</cp:coreProperties>
</file>